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ITA\2569\010 แผนการใช้จ่ายเงินงบประมาณ\O10 สภ.บึงสามพัน\"/>
    </mc:Choice>
  </mc:AlternateContent>
  <xr:revisionPtr revIDLastSave="0" documentId="13_ncr:1_{9318B082-677C-4CBB-AFBB-F1F123C9367B}" xr6:coauthVersionLast="47" xr6:coauthVersionMax="47" xr10:uidLastSave="{00000000-0000-0000-0000-000000000000}"/>
  <bookViews>
    <workbookView xWindow="-120" yWindow="-120" windowWidth="15600" windowHeight="11160" xr2:uid="{369D5DB1-B452-41B4-AB99-CDE791A779A0}"/>
  </bookViews>
  <sheets>
    <sheet name="รายงานการใช้จ่ายงบ 69" sheetId="1" r:id="rId1"/>
    <sheet name="Sheet2" sheetId="2" r:id="rId2"/>
  </sheets>
  <definedNames>
    <definedName name="_xlnm.Print_Titles" localSheetId="0">'รายงานการใช้จ่ายงบ 69'!$1:$5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" l="1"/>
  <c r="D16" i="2"/>
  <c r="G12" i="2"/>
  <c r="G11" i="2"/>
  <c r="D24" i="2"/>
  <c r="D8" i="2"/>
  <c r="F8" i="2" s="1"/>
  <c r="C11" i="2"/>
  <c r="D11" i="2" s="1"/>
  <c r="C10" i="2"/>
  <c r="D10" i="2" s="1"/>
  <c r="F10" i="2" s="1"/>
  <c r="C17" i="2"/>
  <c r="D17" i="2" s="1"/>
  <c r="C15" i="2"/>
  <c r="C22" i="2"/>
  <c r="D14" i="2"/>
  <c r="D13" i="2"/>
  <c r="D20" i="2" s="1"/>
  <c r="J23" i="2" l="1"/>
  <c r="I23" i="2"/>
  <c r="I19" i="2"/>
  <c r="J19" i="2"/>
  <c r="I16" i="2"/>
  <c r="J16" i="2"/>
  <c r="K23" i="2" l="1"/>
  <c r="J25" i="2"/>
  <c r="K19" i="2"/>
  <c r="I25" i="2"/>
  <c r="K16" i="2"/>
  <c r="K24" i="2" l="1"/>
  <c r="I11" i="2" l="1"/>
  <c r="J11" i="2"/>
  <c r="K11" i="2"/>
  <c r="L11" i="2"/>
  <c r="M11" i="2"/>
  <c r="H11" i="2"/>
  <c r="H10" i="1"/>
  <c r="G8" i="1"/>
  <c r="F30" i="1"/>
  <c r="H30" i="1" s="1"/>
  <c r="F29" i="1"/>
  <c r="H29" i="1" s="1"/>
  <c r="H20" i="1"/>
  <c r="H22" i="1"/>
  <c r="H23" i="1"/>
  <c r="H24" i="1"/>
  <c r="H25" i="1"/>
  <c r="H32" i="1"/>
  <c r="H33" i="1"/>
  <c r="H35" i="1"/>
  <c r="H36" i="1"/>
  <c r="H37" i="1"/>
  <c r="H19" i="1"/>
  <c r="H11" i="1"/>
  <c r="H12" i="1"/>
  <c r="H13" i="1"/>
  <c r="H14" i="1"/>
  <c r="H15" i="1"/>
  <c r="H7" i="1"/>
  <c r="E16" i="1"/>
  <c r="H16" i="1" s="1"/>
  <c r="F9" i="1"/>
  <c r="I10" i="1"/>
  <c r="I11" i="1"/>
  <c r="I14" i="1"/>
  <c r="I15" i="1"/>
  <c r="I16" i="1"/>
  <c r="I7" i="1"/>
  <c r="I30" i="1"/>
  <c r="I32" i="1"/>
  <c r="I33" i="1"/>
  <c r="I35" i="1"/>
  <c r="I36" i="1"/>
  <c r="I24" i="1"/>
  <c r="I25" i="1"/>
  <c r="I23" i="1"/>
  <c r="I22" i="1"/>
  <c r="I20" i="1"/>
  <c r="I19" i="1"/>
  <c r="I8" i="1" l="1"/>
  <c r="G38" i="1"/>
  <c r="I9" i="1"/>
  <c r="F38" i="1"/>
  <c r="J12" i="2"/>
  <c r="M12" i="2"/>
  <c r="H8" i="1"/>
  <c r="I29" i="1"/>
  <c r="H9" i="1"/>
  <c r="C18" i="2"/>
  <c r="B21" i="2" s="1"/>
  <c r="B18" i="2"/>
  <c r="B20" i="2" s="1"/>
  <c r="C3" i="2"/>
  <c r="C21" i="2" s="1"/>
  <c r="C23" i="2" s="1"/>
  <c r="E38" i="1"/>
  <c r="I38" i="1" l="1"/>
  <c r="B22" i="2"/>
  <c r="D25" i="2" s="1"/>
  <c r="D26" i="2" s="1"/>
  <c r="D38" i="1"/>
  <c r="H38" i="1" l="1"/>
</calcChain>
</file>

<file path=xl/sharedStrings.xml><?xml version="1.0" encoding="utf-8"?>
<sst xmlns="http://schemas.openxmlformats.org/spreadsheetml/2006/main" count="114" uniqueCount="63">
  <si>
    <t>ที่</t>
  </si>
  <si>
    <t>ชื่อโครงการ/กิจกรรม</t>
  </si>
  <si>
    <t>ผลการดำเนินงาน</t>
  </si>
  <si>
    <t>ผลการเบิกจ่าย</t>
  </si>
  <si>
    <t>ปัญหา/อุปสรรค</t>
  </si>
  <si>
    <t>แนวทางการแก้ไข</t>
  </si>
  <si>
    <t>ค่าจ้างเหมาบริการทำความสะอาด</t>
  </si>
  <si>
    <t>ค่าอาหารผู้ต้องหาฯ</t>
  </si>
  <si>
    <t>ค่าวัสดุสำนักงาน</t>
  </si>
  <si>
    <t>ค่าสาธารณูปโภค</t>
  </si>
  <si>
    <t>ค่าวัสดุจราจร</t>
  </si>
  <si>
    <t>ค่าซ่อมยานพาหนะ</t>
  </si>
  <si>
    <t>รวม</t>
  </si>
  <si>
    <t>รายงานผลการใช้จ่ายงบประมาณ สถานตำรวจภูธรบึงสามพัน</t>
  </si>
  <si>
    <t>ประจำปีงบประมาณ พ.ศ.2569  ไตรมาส 1-2</t>
  </si>
  <si>
    <t>ข้อมูล ณ วันที่  2  เมษายน 2569</t>
  </si>
  <si>
    <t>หน่วยปรับ</t>
  </si>
  <si>
    <t>แผนจัดสรร</t>
  </si>
  <si>
    <t>งบประมาณ</t>
  </si>
  <si>
    <t>ที่ได้รับ</t>
  </si>
  <si>
    <t>กิจกรรม การบังคับใช้กฎหมายและบริการประชาชน</t>
  </si>
  <si>
    <t xml:space="preserve">ค่าตอบแทนนอกเวลาราชการ(OT) </t>
  </si>
  <si>
    <t xml:space="preserve">การเดินทางไปราชการ </t>
  </si>
  <si>
    <t xml:space="preserve">ค่าวัสดุน้ำมันเชื้อเพลิงรถยนต์ </t>
  </si>
  <si>
    <t>ค่าวัสดุน้ำมันเชื้อเพลิง รถจักรยานยนต์</t>
  </si>
  <si>
    <t xml:space="preserve"> </t>
  </si>
  <si>
    <t>งานสอบสวน</t>
  </si>
  <si>
    <t>งานป้องกันปราบปราม สืบสวน</t>
  </si>
  <si>
    <t>งบดำเนินงาน งานชุมชนและมวลชนสัมพันธ์</t>
  </si>
  <si>
    <t>ค่าตอบแทนนอกเวลาชุดปฏิบัติการ</t>
  </si>
  <si>
    <t>ค่าตอบแทนอาสาสมัครตำรวจบ้าน</t>
  </si>
  <si>
    <t>ค่าน้ำมันเชื้อเพลิง</t>
  </si>
  <si>
    <t>งบดำเนินงาน ค่าตอบแทน กต.ตร.</t>
  </si>
  <si>
    <t xml:space="preserve">กิจกรรม การสกัดกั้น ปราบปราม การผลิต </t>
  </si>
  <si>
    <t xml:space="preserve">การค้ายาเสพติด </t>
  </si>
  <si>
    <t>ค่าตอบแทนด่านตรวจ/จุดตรวจยาเสพติด</t>
  </si>
  <si>
    <t>ค่าสาธารณูปโภค จุดติดตั้งกล้อง LPR</t>
  </si>
  <si>
    <t>งบรายจ่ายอื่น รายการค่าใช้จ่ายโครงการชุมชนยั่งยืนฯ</t>
  </si>
  <si>
    <t>ค่าตอบแทน/ค่าใช้สอย/ค่าวัสดุ</t>
  </si>
  <si>
    <t>กิจกรรม เครือข่ายนักเรียน</t>
  </si>
  <si>
    <t>โครงการตำรวจประสานโรงเรียน</t>
  </si>
  <si>
    <t>ค่าจัดการประชุม</t>
  </si>
  <si>
    <t>กิจกรรม การปฏิรูประบบงานสอบสวน และการบังคับ</t>
  </si>
  <si>
    <t>ใช้กฎหมาย</t>
  </si>
  <si>
    <t>คงเหลือ</t>
  </si>
  <si>
    <t>ไตรมาส 1</t>
  </si>
  <si>
    <t>ไตรมาส 2</t>
  </si>
  <si>
    <t>ร้อยละ</t>
  </si>
  <si>
    <t>คิดเป็น</t>
  </si>
  <si>
    <t>-</t>
  </si>
  <si>
    <t>รถยนต์</t>
  </si>
  <si>
    <t>จยย.</t>
  </si>
  <si>
    <t>ปรับ จยย. +635,000</t>
  </si>
  <si>
    <t>โอที</t>
  </si>
  <si>
    <t>จราจ+ซ่อม</t>
  </si>
  <si>
    <t>ไม่มีปัญหาข้อขัดข้อง</t>
  </si>
  <si>
    <t>งบประมาณไม่เพียงพอ ปรับจากโอที</t>
  </si>
  <si>
    <t>ไม่มีการเบิกจ่าย ปรับไปเป็นค่าจ้างเหมาทำความสะอาด</t>
  </si>
  <si>
    <t>งบประมาณไม่เพียงพอ ปรับจากน้ำมันรถจักรยานยนต์</t>
  </si>
  <si>
    <t>งบประมาณไม่เพียงพอ ปรับจากน้ำมันรถจัรยานยนต์+โอที</t>
  </si>
  <si>
    <t>งบประมาณไม่เพียงพอ ปรับจากวัสดุจราจร+ซ่อมยานพาหนะ+โอที</t>
  </si>
  <si>
    <t>ปรับเป็นค่าจ้างเหมา</t>
  </si>
  <si>
    <t>รอการเบิกจ่ายไตรมาส 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</si>
</sst>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0;[Red]0.0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6"/>
      <color rgb="FFFF0000"/>
      <name val="TH SarabunPSK"/>
      <family val="2"/>
    </font>
    <font>
      <sz val="16"/>
      <color theme="8" tint="-0.249977111117893"/>
      <name val="TH SarabunPSK"/>
      <family val="2"/>
    </font>
    <font>
      <sz val="8"/>
      <name val="Tahoma"/>
      <family val="2"/>
      <charset val="222"/>
      <scheme val="minor"/>
    </font>
    <font>
      <b/>
      <sz val="18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87" fontId="2" fillId="0" borderId="1" xfId="1" applyNumberFormat="1" applyFont="1" applyBorder="1"/>
    <xf numFmtId="187" fontId="2" fillId="0" borderId="1" xfId="1" applyNumberFormat="1" applyFont="1" applyFill="1" applyBorder="1"/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87" fontId="3" fillId="0" borderId="1" xfId="0" applyNumberFormat="1" applyFont="1" applyBorder="1"/>
    <xf numFmtId="187" fontId="3" fillId="0" borderId="1" xfId="1" applyNumberFormat="1" applyFont="1" applyBorder="1"/>
    <xf numFmtId="0" fontId="3" fillId="0" borderId="0" xfId="0" applyFont="1"/>
    <xf numFmtId="0" fontId="2" fillId="0" borderId="0" xfId="0" applyFont="1" applyAlignment="1">
      <alignment horizontal="left"/>
    </xf>
    <xf numFmtId="187" fontId="2" fillId="0" borderId="0" xfId="1" applyNumberFormat="1" applyFo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vertical="top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/>
    <xf numFmtId="0" fontId="5" fillId="4" borderId="1" xfId="0" applyFont="1" applyFill="1" applyBorder="1"/>
    <xf numFmtId="49" fontId="5" fillId="4" borderId="1" xfId="0" applyNumberFormat="1" applyFont="1" applyFill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187" fontId="4" fillId="0" borderId="1" xfId="1" applyNumberFormat="1" applyFont="1" applyBorder="1"/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187" fontId="3" fillId="2" borderId="1" xfId="1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87" fontId="3" fillId="4" borderId="1" xfId="1" applyNumberFormat="1" applyFont="1" applyFill="1" applyBorder="1" applyAlignment="1">
      <alignment horizontal="center" vertical="center"/>
    </xf>
    <xf numFmtId="187" fontId="3" fillId="4" borderId="3" xfId="1" applyNumberFormat="1" applyFont="1" applyFill="1" applyBorder="1" applyAlignment="1">
      <alignment horizontal="center" vertical="center"/>
    </xf>
    <xf numFmtId="2" fontId="3" fillId="4" borderId="0" xfId="0" applyNumberFormat="1" applyFont="1" applyFill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2" fillId="4" borderId="0" xfId="0" applyFont="1" applyFill="1"/>
    <xf numFmtId="43" fontId="2" fillId="0" borderId="0" xfId="1" applyFont="1"/>
    <xf numFmtId="43" fontId="2" fillId="0" borderId="0" xfId="0" applyNumberFormat="1" applyFont="1"/>
    <xf numFmtId="17" fontId="2" fillId="0" borderId="0" xfId="1" applyNumberFormat="1" applyFont="1"/>
    <xf numFmtId="43" fontId="3" fillId="0" borderId="0" xfId="1" applyFont="1"/>
    <xf numFmtId="187" fontId="2" fillId="0" borderId="0" xfId="0" applyNumberFormat="1" applyFont="1"/>
    <xf numFmtId="0" fontId="2" fillId="5" borderId="0" xfId="0" applyFont="1" applyFill="1"/>
    <xf numFmtId="187" fontId="2" fillId="5" borderId="0" xfId="0" applyNumberFormat="1" applyFont="1" applyFill="1"/>
    <xf numFmtId="187" fontId="7" fillId="0" borderId="0" xfId="0" applyNumberFormat="1" applyFont="1"/>
    <xf numFmtId="0" fontId="8" fillId="0" borderId="0" xfId="0" applyFont="1"/>
    <xf numFmtId="0" fontId="2" fillId="6" borderId="0" xfId="0" applyFont="1" applyFill="1"/>
    <xf numFmtId="187" fontId="2" fillId="6" borderId="0" xfId="0" applyNumberFormat="1" applyFont="1" applyFill="1"/>
    <xf numFmtId="187" fontId="3" fillId="0" borderId="1" xfId="1" applyNumberFormat="1" applyFont="1" applyFill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88" fontId="3" fillId="0" borderId="14" xfId="0" applyNumberFormat="1" applyFont="1" applyBorder="1"/>
    <xf numFmtId="188" fontId="3" fillId="0" borderId="1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/>
    <xf numFmtId="187" fontId="2" fillId="0" borderId="2" xfId="1" applyNumberFormat="1" applyFont="1" applyBorder="1"/>
    <xf numFmtId="188" fontId="3" fillId="0" borderId="15" xfId="0" applyNumberFormat="1" applyFont="1" applyBorder="1"/>
    <xf numFmtId="0" fontId="2" fillId="0" borderId="2" xfId="0" applyFont="1" applyBorder="1" applyAlignment="1">
      <alignment horizontal="left"/>
    </xf>
    <xf numFmtId="0" fontId="4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0" fontId="2" fillId="0" borderId="3" xfId="0" applyFont="1" applyBorder="1"/>
    <xf numFmtId="187" fontId="2" fillId="0" borderId="3" xfId="1" applyNumberFormat="1" applyFont="1" applyBorder="1"/>
    <xf numFmtId="188" fontId="3" fillId="0" borderId="16" xfId="0" applyNumberFormat="1" applyFont="1" applyBorder="1"/>
    <xf numFmtId="0" fontId="2" fillId="0" borderId="3" xfId="0" applyFont="1" applyBorder="1" applyAlignment="1">
      <alignment horizontal="left"/>
    </xf>
    <xf numFmtId="188" fontId="3" fillId="0" borderId="1" xfId="0" applyNumberFormat="1" applyFont="1" applyBorder="1"/>
    <xf numFmtId="0" fontId="2" fillId="0" borderId="0" xfId="0" applyFont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87" fontId="3" fillId="2" borderId="12" xfId="1" applyNumberFormat="1" applyFont="1" applyFill="1" applyBorder="1" applyAlignment="1">
      <alignment horizontal="center" vertical="center"/>
    </xf>
    <xf numFmtId="187" fontId="3" fillId="2" borderId="13" xfId="1" applyNumberFormat="1" applyFont="1" applyFill="1" applyBorder="1" applyAlignment="1">
      <alignment horizontal="center" vertical="center"/>
    </xf>
    <xf numFmtId="187" fontId="3" fillId="2" borderId="2" xfId="1" applyNumberFormat="1" applyFont="1" applyFill="1" applyBorder="1" applyAlignment="1">
      <alignment horizontal="center" vertical="center"/>
    </xf>
    <xf numFmtId="187" fontId="3" fillId="2" borderId="3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1986642</xdr:colOff>
      <xdr:row>40</xdr:row>
      <xdr:rowOff>8163</xdr:rowOff>
    </xdr:from>
    <xdr:to>
      <xdr:col>2</xdr:col>
      <xdr:colOff>1386568</xdr:colOff>
      <xdr:row>45</xdr:row>
      <xdr:rowOff>32656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7AD4A171-60A2-FF0A-6433-7B6B92B9F46A}"/>
            </a:ext>
          </a:extLst>
        </xdr:cNvPr>
        <xdr:cNvSpPr txBox="1"/>
      </xdr:nvSpPr>
      <xdr:spPr>
        <a:xfrm>
          <a:off x="2258785" y="12213770"/>
          <a:ext cx="2243819" cy="15212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ผู้รายงาน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( ประสงค์  ทัตเศษ )</a:t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สว.อก.สภ.บึงสามพัน</a:t>
          </a:r>
        </a:p>
      </xdr:txBody>
    </xdr:sp>
    <xdr:clientData/>
  </xdr:twoCellAnchor>
  <xdr:twoCellAnchor>
    <xdr:from>
      <xdr:col>1</xdr:col>
      <xdr:colOff>2280557</xdr:colOff>
      <xdr:row>38</xdr:row>
      <xdr:rowOff>191861</xdr:rowOff>
    </xdr:from>
    <xdr:to>
      <xdr:col>2</xdr:col>
      <xdr:colOff>932090</xdr:colOff>
      <xdr:row>41</xdr:row>
      <xdr:rowOff>30568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873ED09-6062-46E6-8BF1-B03F253A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43507" r="19733" b="29063"/>
        <a:stretch>
          <a:fillRect/>
        </a:stretch>
      </xdr:blipFill>
      <xdr:spPr bwMode="auto">
        <a:xfrm>
          <a:off x="2552700" y="11689897"/>
          <a:ext cx="1495426" cy="84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510266</xdr:colOff>
      <xdr:row>39</xdr:row>
      <xdr:rowOff>423183</xdr:rowOff>
    </xdr:from>
    <xdr:to>
      <xdr:col>8</xdr:col>
      <xdr:colOff>687160</xdr:colOff>
      <xdr:row>44</xdr:row>
      <xdr:rowOff>240847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A45D9D93-8978-497B-9E50-81414C6131A0}"/>
            </a:ext>
          </a:extLst>
        </xdr:cNvPr>
        <xdr:cNvSpPr txBox="1"/>
      </xdr:nvSpPr>
      <xdr:spPr>
        <a:xfrm>
          <a:off x="6878409" y="12166147"/>
          <a:ext cx="2707822" cy="14777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ผู้ตรวจรายงาน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(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ประมุข  ปิ่นปลื้มจิตต์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ผกก.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สภ.บึงสามพัน</a:t>
          </a:r>
        </a:p>
      </xdr:txBody>
    </xdr:sp>
    <xdr:clientData/>
  </xdr:twoCellAnchor>
  <xdr:twoCellAnchor editAs="oneCell">
    <xdr:from>
      <xdr:col>6</xdr:col>
      <xdr:colOff>236763</xdr:colOff>
      <xdr:row>39</xdr:row>
      <xdr:rowOff>108856</xdr:rowOff>
    </xdr:from>
    <xdr:to>
      <xdr:col>7</xdr:col>
      <xdr:colOff>598713</xdr:colOff>
      <xdr:row>41</xdr:row>
      <xdr:rowOff>215899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35E49AD-EBE0-42B4-A3E7-C7249A1C6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508" b="93443" l="2137" r="94872">
                      <a14:foregroundMark x1="28419" y1="35246" x2="28419" y2="35246"/>
                      <a14:foregroundMark x1="5983" y1="51230" x2="5983" y2="51230"/>
                      <a14:foregroundMark x1="2350" y1="48770" x2="2350" y2="48770"/>
                      <a14:foregroundMark x1="21368" y1="57787" x2="21368" y2="57787"/>
                      <a14:foregroundMark x1="38889" y1="57377" x2="38889" y2="57377"/>
                      <a14:foregroundMark x1="37393" y1="57377" x2="37393" y2="57377"/>
                      <a14:foregroundMark x1="38889" y1="57377" x2="38889" y2="57377"/>
                      <a14:foregroundMark x1="39530" y1="55738" x2="39530" y2="55738"/>
                      <a14:foregroundMark x1="35256" y1="93852" x2="35256" y2="93852"/>
                      <a14:foregroundMark x1="59188" y1="45082" x2="59188" y2="45082"/>
                      <a14:foregroundMark x1="94872" y1="4508" x2="94872" y2="4508"/>
                      <a14:foregroundMark x1="38675" y1="58607" x2="38675" y2="58607"/>
                      <a14:foregroundMark x1="39530" y1="56557" x2="39530" y2="56557"/>
                      <a14:foregroundMark x1="37821" y1="56148" x2="37821" y2="56148"/>
                      <a14:foregroundMark x1="39103" y1="56148" x2="39103" y2="56148"/>
                      <a14:foregroundMark x1="39744" y1="57377" x2="39744" y2="57377"/>
                      <a14:foregroundMark x1="38889" y1="57787" x2="38889" y2="57787"/>
                      <a14:foregroundMark x1="36966" y1="58197" x2="36966" y2="58197"/>
                      <a14:foregroundMark x1="59188" y1="46311" x2="59188" y2="46311"/>
                      <a14:foregroundMark x1="58974" y1="44262" x2="58974" y2="44262"/>
                      <a14:foregroundMark x1="60043" y1="44672" x2="60043" y2="44672"/>
                      <a14:backgroundMark x1="59402" y1="45902" x2="59402" y2="45902"/>
                      <a14:backgroundMark x1="59402" y1="45082" x2="59402" y2="45082"/>
                      <a14:backgroundMark x1="58974" y1="46311" x2="58974" y2="46311"/>
                      <a14:backgroundMark x1="59188" y1="45902" x2="59188" y2="45902"/>
                      <a14:backgroundMark x1="59188" y1="45492" x2="59188" y2="45492"/>
                      <a14:backgroundMark x1="58761" y1="45082" x2="58761" y2="4508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49" y="11892642"/>
          <a:ext cx="1205593" cy="869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CE11-7E65-4CEF-B4CD-82CE4F279F50}">
  <sheetPr>
    <tabColor rgb="FFFF0000"/>
  </sheetPr>
  <dimension ref="A1:J47"/>
  <sheetViews>
    <sheetView showGridLines="0" tabSelected="1" view="pageBreakPreview" topLeftCell="B1" zoomScale="70" zoomScaleNormal="100" zoomScaleSheetLayoutView="70" workbookViewId="0">
      <selection activeCell="J43" sqref="J43"/>
    </sheetView>
  </sheetViews>
  <sheetFormatPr defaultRowHeight="24" x14ac:dyDescent="0.55000000000000004"/>
  <cols>
    <col min="1" max="1" width="3.625" style="1" customWidth="1"/>
    <col min="2" max="2" width="37.375" style="1" customWidth="1"/>
    <col min="3" max="3" width="20.375" style="1" customWidth="1"/>
    <col min="4" max="4" width="11.375" style="1" customWidth="1"/>
    <col min="5" max="5" width="10.875" style="1" customWidth="1"/>
    <col min="6" max="8" width="11" style="17" customWidth="1"/>
    <col min="9" max="9" width="9.125" style="30" customWidth="1"/>
    <col min="10" max="10" width="51.375" style="1" customWidth="1"/>
    <col min="11" max="16384" width="9" style="1"/>
  </cols>
  <sheetData>
    <row r="1" spans="1:10" ht="27.75" x14ac:dyDescent="0.65">
      <c r="A1" s="71" t="s">
        <v>13</v>
      </c>
      <c r="B1" s="72"/>
      <c r="C1" s="72"/>
      <c r="D1" s="72"/>
      <c r="E1" s="72"/>
      <c r="F1" s="72"/>
      <c r="G1" s="72"/>
      <c r="H1" s="72"/>
      <c r="I1" s="72"/>
      <c r="J1" s="73"/>
    </row>
    <row r="2" spans="1:10" ht="27.75" x14ac:dyDescent="0.65">
      <c r="A2" s="74" t="s">
        <v>14</v>
      </c>
      <c r="B2" s="75"/>
      <c r="C2" s="75"/>
      <c r="D2" s="75"/>
      <c r="E2" s="75"/>
      <c r="F2" s="75"/>
      <c r="G2" s="75"/>
      <c r="H2" s="75"/>
      <c r="I2" s="75"/>
      <c r="J2" s="76"/>
    </row>
    <row r="3" spans="1:10" ht="27.75" x14ac:dyDescent="0.65">
      <c r="A3" s="77" t="s">
        <v>15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x14ac:dyDescent="0.55000000000000004">
      <c r="A4" s="80" t="s">
        <v>0</v>
      </c>
      <c r="B4" s="80" t="s">
        <v>1</v>
      </c>
      <c r="C4" s="80" t="s">
        <v>2</v>
      </c>
      <c r="D4" s="2" t="s">
        <v>18</v>
      </c>
      <c r="E4" s="2" t="s">
        <v>16</v>
      </c>
      <c r="F4" s="81" t="s">
        <v>3</v>
      </c>
      <c r="G4" s="82"/>
      <c r="H4" s="83" t="s">
        <v>44</v>
      </c>
      <c r="I4" s="33" t="s">
        <v>48</v>
      </c>
      <c r="J4" s="3" t="s">
        <v>4</v>
      </c>
    </row>
    <row r="5" spans="1:10" x14ac:dyDescent="0.55000000000000004">
      <c r="A5" s="80"/>
      <c r="B5" s="80"/>
      <c r="C5" s="80"/>
      <c r="D5" s="4" t="s">
        <v>19</v>
      </c>
      <c r="E5" s="4" t="s">
        <v>17</v>
      </c>
      <c r="F5" s="32" t="s">
        <v>45</v>
      </c>
      <c r="G5" s="32" t="s">
        <v>46</v>
      </c>
      <c r="H5" s="84"/>
      <c r="I5" s="34" t="s">
        <v>47</v>
      </c>
      <c r="J5" s="5" t="s">
        <v>5</v>
      </c>
    </row>
    <row r="6" spans="1:10" s="41" customFormat="1" x14ac:dyDescent="0.55000000000000004">
      <c r="A6" s="35"/>
      <c r="B6" s="23" t="s">
        <v>20</v>
      </c>
      <c r="C6" s="35"/>
      <c r="D6" s="36"/>
      <c r="E6" s="36"/>
      <c r="F6" s="37"/>
      <c r="G6" s="37"/>
      <c r="H6" s="38"/>
      <c r="I6" s="39"/>
      <c r="J6" s="40"/>
    </row>
    <row r="7" spans="1:10" x14ac:dyDescent="0.55000000000000004">
      <c r="A7" s="21">
        <v>1</v>
      </c>
      <c r="B7" s="22" t="s">
        <v>21</v>
      </c>
      <c r="C7" s="7" t="s">
        <v>62</v>
      </c>
      <c r="D7" s="29">
        <v>1512000</v>
      </c>
      <c r="E7" s="8">
        <v>1488700</v>
      </c>
      <c r="F7" s="9">
        <v>396080</v>
      </c>
      <c r="G7" s="9">
        <v>407650</v>
      </c>
      <c r="H7" s="9">
        <f>E7-F7-G7</f>
        <v>684970</v>
      </c>
      <c r="I7" s="56">
        <f>SUM(F7+G7)/E7*100</f>
        <v>53.988714986229589</v>
      </c>
      <c r="J7" s="7" t="s">
        <v>55</v>
      </c>
    </row>
    <row r="8" spans="1:10" x14ac:dyDescent="0.55000000000000004">
      <c r="A8" s="21">
        <v>2</v>
      </c>
      <c r="B8" s="22" t="s">
        <v>22</v>
      </c>
      <c r="C8" s="7" t="s">
        <v>62</v>
      </c>
      <c r="D8" s="29">
        <v>139200</v>
      </c>
      <c r="E8" s="8">
        <v>139200</v>
      </c>
      <c r="F8" s="9">
        <v>1872</v>
      </c>
      <c r="G8" s="9">
        <f>1744+4864+3672</f>
        <v>10280</v>
      </c>
      <c r="H8" s="9">
        <f t="shared" ref="H8:H16" si="0">E8-F8-G8</f>
        <v>127048</v>
      </c>
      <c r="I8" s="56">
        <f t="shared" ref="I8:I16" si="1">SUM(F8+G8)/E8*100</f>
        <v>8.7298850574712645</v>
      </c>
      <c r="J8" s="7" t="s">
        <v>55</v>
      </c>
    </row>
    <row r="9" spans="1:10" x14ac:dyDescent="0.55000000000000004">
      <c r="A9" s="21">
        <v>3</v>
      </c>
      <c r="B9" s="22" t="s">
        <v>6</v>
      </c>
      <c r="C9" s="7" t="s">
        <v>62</v>
      </c>
      <c r="D9" s="29">
        <v>65800</v>
      </c>
      <c r="E9" s="8">
        <v>114000</v>
      </c>
      <c r="F9" s="8">
        <f>9500*3</f>
        <v>28500</v>
      </c>
      <c r="G9" s="8">
        <v>28500</v>
      </c>
      <c r="H9" s="9">
        <f t="shared" si="0"/>
        <v>57000</v>
      </c>
      <c r="I9" s="56">
        <f t="shared" si="1"/>
        <v>50</v>
      </c>
      <c r="J9" s="54" t="s">
        <v>60</v>
      </c>
    </row>
    <row r="10" spans="1:10" x14ac:dyDescent="0.55000000000000004">
      <c r="A10" s="21">
        <v>4</v>
      </c>
      <c r="B10" s="22" t="s">
        <v>7</v>
      </c>
      <c r="C10" s="7" t="s">
        <v>62</v>
      </c>
      <c r="D10" s="29">
        <v>38500</v>
      </c>
      <c r="E10" s="8">
        <v>42000</v>
      </c>
      <c r="F10" s="9">
        <v>9530</v>
      </c>
      <c r="G10" s="9">
        <v>9300</v>
      </c>
      <c r="H10" s="9">
        <f t="shared" si="0"/>
        <v>23170</v>
      </c>
      <c r="I10" s="56">
        <f t="shared" si="1"/>
        <v>44.833333333333329</v>
      </c>
      <c r="J10" s="54" t="s">
        <v>56</v>
      </c>
    </row>
    <row r="11" spans="1:10" x14ac:dyDescent="0.55000000000000004">
      <c r="A11" s="21">
        <v>5</v>
      </c>
      <c r="B11" s="22" t="s">
        <v>8</v>
      </c>
      <c r="C11" s="7" t="s">
        <v>62</v>
      </c>
      <c r="D11" s="29">
        <v>11500</v>
      </c>
      <c r="E11" s="8">
        <v>11500</v>
      </c>
      <c r="F11" s="8">
        <v>6500</v>
      </c>
      <c r="G11" s="14">
        <v>0</v>
      </c>
      <c r="H11" s="9">
        <f t="shared" si="0"/>
        <v>5000</v>
      </c>
      <c r="I11" s="56">
        <f t="shared" si="1"/>
        <v>56.521739130434781</v>
      </c>
      <c r="J11" s="54" t="s">
        <v>55</v>
      </c>
    </row>
    <row r="12" spans="1:10" x14ac:dyDescent="0.55000000000000004">
      <c r="A12" s="21">
        <v>6</v>
      </c>
      <c r="B12" s="22" t="s">
        <v>10</v>
      </c>
      <c r="C12" s="54" t="s">
        <v>61</v>
      </c>
      <c r="D12" s="29">
        <v>8200</v>
      </c>
      <c r="E12" s="14">
        <v>0</v>
      </c>
      <c r="F12" s="14">
        <v>0</v>
      </c>
      <c r="G12" s="14">
        <v>0</v>
      </c>
      <c r="H12" s="53">
        <f t="shared" si="0"/>
        <v>0</v>
      </c>
      <c r="I12" s="57" t="s">
        <v>49</v>
      </c>
      <c r="J12" s="54" t="s">
        <v>57</v>
      </c>
    </row>
    <row r="13" spans="1:10" x14ac:dyDescent="0.55000000000000004">
      <c r="A13" s="21">
        <v>7</v>
      </c>
      <c r="B13" s="22" t="s">
        <v>11</v>
      </c>
      <c r="C13" s="54" t="s">
        <v>61</v>
      </c>
      <c r="D13" s="29">
        <v>29700</v>
      </c>
      <c r="E13" s="14">
        <v>0</v>
      </c>
      <c r="F13" s="53">
        <v>0</v>
      </c>
      <c r="G13" s="53">
        <v>0</v>
      </c>
      <c r="H13" s="53">
        <f t="shared" si="0"/>
        <v>0</v>
      </c>
      <c r="I13" s="57" t="s">
        <v>49</v>
      </c>
      <c r="J13" s="54" t="s">
        <v>57</v>
      </c>
    </row>
    <row r="14" spans="1:10" x14ac:dyDescent="0.55000000000000004">
      <c r="A14" s="21">
        <v>8</v>
      </c>
      <c r="B14" s="22" t="s">
        <v>23</v>
      </c>
      <c r="C14" s="7" t="s">
        <v>62</v>
      </c>
      <c r="D14" s="29">
        <v>685000</v>
      </c>
      <c r="E14" s="8">
        <v>1320000</v>
      </c>
      <c r="F14" s="9">
        <v>396000</v>
      </c>
      <c r="G14" s="9">
        <v>312000</v>
      </c>
      <c r="H14" s="9">
        <f t="shared" si="0"/>
        <v>612000</v>
      </c>
      <c r="I14" s="56">
        <f t="shared" si="1"/>
        <v>53.63636363636364</v>
      </c>
      <c r="J14" s="54" t="s">
        <v>58</v>
      </c>
    </row>
    <row r="15" spans="1:10" x14ac:dyDescent="0.55000000000000004">
      <c r="A15" s="21">
        <v>9</v>
      </c>
      <c r="B15" s="22" t="s">
        <v>24</v>
      </c>
      <c r="C15" s="7" t="s">
        <v>62</v>
      </c>
      <c r="D15" s="29">
        <v>1187333</v>
      </c>
      <c r="E15" s="8">
        <v>287333</v>
      </c>
      <c r="F15" s="9">
        <v>71200</v>
      </c>
      <c r="G15" s="9">
        <v>47160</v>
      </c>
      <c r="H15" s="9">
        <f t="shared" si="0"/>
        <v>168973</v>
      </c>
      <c r="I15" s="56">
        <f t="shared" si="1"/>
        <v>41.192623193298367</v>
      </c>
      <c r="J15" s="54" t="s">
        <v>55</v>
      </c>
    </row>
    <row r="16" spans="1:10" x14ac:dyDescent="0.55000000000000004">
      <c r="A16" s="6">
        <v>10</v>
      </c>
      <c r="B16" s="7" t="s">
        <v>9</v>
      </c>
      <c r="C16" s="7" t="s">
        <v>62</v>
      </c>
      <c r="D16" s="8">
        <v>85500</v>
      </c>
      <c r="E16" s="8">
        <f>30000*12</f>
        <v>360000</v>
      </c>
      <c r="F16" s="9">
        <v>81715.59</v>
      </c>
      <c r="G16" s="9">
        <v>84047</v>
      </c>
      <c r="H16" s="9">
        <f t="shared" si="0"/>
        <v>194237.41000000003</v>
      </c>
      <c r="I16" s="56">
        <f t="shared" si="1"/>
        <v>46.045163888888894</v>
      </c>
      <c r="J16" s="54" t="s">
        <v>59</v>
      </c>
    </row>
    <row r="17" spans="1:10" x14ac:dyDescent="0.55000000000000004">
      <c r="A17" s="20" t="s">
        <v>25</v>
      </c>
      <c r="B17" s="23" t="s">
        <v>42</v>
      </c>
      <c r="C17" s="7"/>
      <c r="D17" s="8"/>
      <c r="E17" s="8"/>
      <c r="F17" s="8"/>
      <c r="G17" s="8"/>
      <c r="H17" s="8"/>
      <c r="I17" s="10"/>
      <c r="J17" s="54"/>
    </row>
    <row r="18" spans="1:10" x14ac:dyDescent="0.55000000000000004">
      <c r="A18" s="20"/>
      <c r="B18" s="23" t="s">
        <v>43</v>
      </c>
      <c r="C18" s="7"/>
      <c r="D18" s="8"/>
      <c r="E18" s="8"/>
      <c r="F18" s="8"/>
      <c r="G18" s="8"/>
      <c r="H18" s="8"/>
      <c r="I18" s="10"/>
      <c r="J18" s="54"/>
    </row>
    <row r="19" spans="1:10" x14ac:dyDescent="0.55000000000000004">
      <c r="A19" s="21">
        <v>11</v>
      </c>
      <c r="B19" s="22" t="s">
        <v>26</v>
      </c>
      <c r="C19" s="7" t="s">
        <v>62</v>
      </c>
      <c r="D19" s="8">
        <v>61200</v>
      </c>
      <c r="E19" s="8">
        <v>61200</v>
      </c>
      <c r="F19" s="8">
        <v>0</v>
      </c>
      <c r="G19" s="8">
        <v>14000</v>
      </c>
      <c r="H19" s="8">
        <f>E19-F19-G19</f>
        <v>47200</v>
      </c>
      <c r="I19" s="56">
        <f>SUM(F19+G19)/E19*100</f>
        <v>22.875816993464053</v>
      </c>
      <c r="J19" s="54" t="s">
        <v>55</v>
      </c>
    </row>
    <row r="20" spans="1:10" x14ac:dyDescent="0.55000000000000004">
      <c r="A20" s="21">
        <v>12</v>
      </c>
      <c r="B20" s="22" t="s">
        <v>27</v>
      </c>
      <c r="C20" s="7" t="s">
        <v>62</v>
      </c>
      <c r="D20" s="8">
        <v>70700</v>
      </c>
      <c r="E20" s="8">
        <v>70700</v>
      </c>
      <c r="F20" s="8">
        <v>18250</v>
      </c>
      <c r="G20" s="8">
        <v>16960</v>
      </c>
      <c r="H20" s="8">
        <f t="shared" ref="H20:H38" si="2">E20-F20-G20</f>
        <v>35490</v>
      </c>
      <c r="I20" s="56">
        <f>SUM(F20+G20)/E20*100</f>
        <v>49.801980198019805</v>
      </c>
      <c r="J20" s="54" t="s">
        <v>55</v>
      </c>
    </row>
    <row r="21" spans="1:10" x14ac:dyDescent="0.55000000000000004">
      <c r="A21" s="20"/>
      <c r="B21" s="24" t="s">
        <v>28</v>
      </c>
      <c r="C21" s="7"/>
      <c r="D21" s="8"/>
      <c r="E21" s="8"/>
      <c r="F21" s="9"/>
      <c r="G21" s="9"/>
      <c r="H21" s="8"/>
      <c r="I21" s="56"/>
      <c r="J21" s="54"/>
    </row>
    <row r="22" spans="1:10" x14ac:dyDescent="0.55000000000000004">
      <c r="A22" s="21">
        <v>13</v>
      </c>
      <c r="B22" s="22" t="s">
        <v>29</v>
      </c>
      <c r="C22" s="7" t="s">
        <v>62</v>
      </c>
      <c r="D22" s="8">
        <v>42000</v>
      </c>
      <c r="E22" s="8">
        <v>42000</v>
      </c>
      <c r="F22" s="8">
        <v>29000</v>
      </c>
      <c r="G22" s="8">
        <v>0</v>
      </c>
      <c r="H22" s="8">
        <f t="shared" si="2"/>
        <v>13000</v>
      </c>
      <c r="I22" s="56">
        <f t="shared" ref="I22:I36" si="3">SUM(F22+G22)/E22*100</f>
        <v>69.047619047619051</v>
      </c>
      <c r="J22" s="54" t="s">
        <v>55</v>
      </c>
    </row>
    <row r="23" spans="1:10" x14ac:dyDescent="0.55000000000000004">
      <c r="A23" s="21">
        <v>14</v>
      </c>
      <c r="B23" s="22" t="s">
        <v>30</v>
      </c>
      <c r="C23" s="7" t="s">
        <v>62</v>
      </c>
      <c r="D23" s="8">
        <v>12000</v>
      </c>
      <c r="E23" s="8">
        <v>12000</v>
      </c>
      <c r="F23" s="8">
        <v>8000</v>
      </c>
      <c r="G23" s="8">
        <v>0</v>
      </c>
      <c r="H23" s="8">
        <f t="shared" si="2"/>
        <v>4000</v>
      </c>
      <c r="I23" s="56">
        <f t="shared" si="3"/>
        <v>66.666666666666657</v>
      </c>
      <c r="J23" s="54" t="s">
        <v>55</v>
      </c>
    </row>
    <row r="24" spans="1:10" x14ac:dyDescent="0.55000000000000004">
      <c r="A24" s="21">
        <v>15</v>
      </c>
      <c r="B24" s="22" t="s">
        <v>31</v>
      </c>
      <c r="C24" s="7" t="s">
        <v>62</v>
      </c>
      <c r="D24" s="8">
        <v>10500</v>
      </c>
      <c r="E24" s="8">
        <v>10500</v>
      </c>
      <c r="F24" s="8">
        <v>0</v>
      </c>
      <c r="G24" s="8">
        <v>0</v>
      </c>
      <c r="H24" s="8">
        <f t="shared" si="2"/>
        <v>10500</v>
      </c>
      <c r="I24" s="56">
        <f t="shared" si="3"/>
        <v>0</v>
      </c>
      <c r="J24" s="54" t="s">
        <v>55</v>
      </c>
    </row>
    <row r="25" spans="1:10" x14ac:dyDescent="0.55000000000000004">
      <c r="A25" s="58">
        <v>16</v>
      </c>
      <c r="B25" s="59" t="s">
        <v>32</v>
      </c>
      <c r="C25" s="7" t="s">
        <v>62</v>
      </c>
      <c r="D25" s="60">
        <v>8000</v>
      </c>
      <c r="E25" s="60">
        <v>8000</v>
      </c>
      <c r="F25" s="60">
        <v>4000</v>
      </c>
      <c r="G25" s="60">
        <v>0</v>
      </c>
      <c r="H25" s="60">
        <f t="shared" si="2"/>
        <v>4000</v>
      </c>
      <c r="I25" s="61">
        <f t="shared" si="3"/>
        <v>50</v>
      </c>
      <c r="J25" s="62" t="s">
        <v>55</v>
      </c>
    </row>
    <row r="26" spans="1:10" x14ac:dyDescent="0.55000000000000004">
      <c r="A26" s="21"/>
      <c r="B26" s="22"/>
      <c r="C26" s="7"/>
      <c r="D26" s="8"/>
      <c r="E26" s="8"/>
      <c r="F26" s="8"/>
      <c r="G26" s="8"/>
      <c r="H26" s="8"/>
      <c r="I26" s="69"/>
      <c r="J26" s="54"/>
    </row>
    <row r="27" spans="1:10" x14ac:dyDescent="0.55000000000000004">
      <c r="A27" s="63"/>
      <c r="B27" s="64" t="s">
        <v>33</v>
      </c>
      <c r="C27" s="65"/>
      <c r="D27" s="66"/>
      <c r="E27" s="66"/>
      <c r="F27" s="66"/>
      <c r="G27" s="66"/>
      <c r="H27" s="66"/>
      <c r="I27" s="67"/>
      <c r="J27" s="68"/>
    </row>
    <row r="28" spans="1:10" x14ac:dyDescent="0.55000000000000004">
      <c r="A28" s="20"/>
      <c r="B28" s="23" t="s">
        <v>34</v>
      </c>
      <c r="C28" s="7"/>
      <c r="D28" s="8"/>
      <c r="E28" s="8"/>
      <c r="F28" s="8"/>
      <c r="G28" s="8"/>
      <c r="H28" s="8"/>
      <c r="I28" s="56"/>
      <c r="J28" s="54"/>
    </row>
    <row r="29" spans="1:10" x14ac:dyDescent="0.55000000000000004">
      <c r="A29" s="21">
        <v>17</v>
      </c>
      <c r="B29" s="25" t="s">
        <v>35</v>
      </c>
      <c r="C29" s="7" t="s">
        <v>62</v>
      </c>
      <c r="D29" s="8">
        <v>89850</v>
      </c>
      <c r="E29" s="8">
        <v>89850</v>
      </c>
      <c r="F29" s="8">
        <f>22400+23000</f>
        <v>45400</v>
      </c>
      <c r="G29" s="8">
        <v>13920</v>
      </c>
      <c r="H29" s="8">
        <f t="shared" si="2"/>
        <v>30530</v>
      </c>
      <c r="I29" s="56">
        <f t="shared" si="3"/>
        <v>66.02114635503618</v>
      </c>
      <c r="J29" s="54" t="s">
        <v>55</v>
      </c>
    </row>
    <row r="30" spans="1:10" x14ac:dyDescent="0.55000000000000004">
      <c r="A30" s="21">
        <v>18</v>
      </c>
      <c r="B30" s="25" t="s">
        <v>36</v>
      </c>
      <c r="C30" s="7" t="s">
        <v>62</v>
      </c>
      <c r="D30" s="8">
        <v>9000</v>
      </c>
      <c r="E30" s="8">
        <v>9000</v>
      </c>
      <c r="F30" s="8">
        <f>2043+1778+1754</f>
        <v>5575</v>
      </c>
      <c r="G30" s="8">
        <v>0</v>
      </c>
      <c r="H30" s="8">
        <f t="shared" si="2"/>
        <v>3425</v>
      </c>
      <c r="I30" s="56">
        <f t="shared" si="3"/>
        <v>61.944444444444443</v>
      </c>
      <c r="J30" s="54" t="s">
        <v>55</v>
      </c>
    </row>
    <row r="31" spans="1:10" x14ac:dyDescent="0.55000000000000004">
      <c r="A31" s="26"/>
      <c r="B31" s="27" t="s">
        <v>37</v>
      </c>
      <c r="C31" s="7"/>
      <c r="D31" s="8"/>
      <c r="E31" s="8"/>
      <c r="F31" s="8"/>
      <c r="G31" s="8"/>
      <c r="H31" s="8"/>
      <c r="I31" s="56"/>
      <c r="J31" s="54"/>
    </row>
    <row r="32" spans="1:10" x14ac:dyDescent="0.55000000000000004">
      <c r="A32" s="21">
        <v>19</v>
      </c>
      <c r="B32" s="25" t="s">
        <v>38</v>
      </c>
      <c r="C32" s="7" t="s">
        <v>62</v>
      </c>
      <c r="D32" s="8">
        <v>58000</v>
      </c>
      <c r="E32" s="8">
        <v>58000</v>
      </c>
      <c r="F32" s="8">
        <v>0</v>
      </c>
      <c r="G32" s="8">
        <v>39000</v>
      </c>
      <c r="H32" s="8">
        <f t="shared" si="2"/>
        <v>19000</v>
      </c>
      <c r="I32" s="56">
        <f t="shared" si="3"/>
        <v>67.241379310344826</v>
      </c>
      <c r="J32" s="54" t="s">
        <v>55</v>
      </c>
    </row>
    <row r="33" spans="1:10" x14ac:dyDescent="0.55000000000000004">
      <c r="A33" s="21">
        <v>20</v>
      </c>
      <c r="B33" s="25" t="s">
        <v>39</v>
      </c>
      <c r="C33" s="7" t="s">
        <v>62</v>
      </c>
      <c r="D33" s="8">
        <v>8000</v>
      </c>
      <c r="E33" s="8">
        <v>8000</v>
      </c>
      <c r="F33" s="8">
        <v>0</v>
      </c>
      <c r="G33" s="8">
        <v>8000</v>
      </c>
      <c r="H33" s="8">
        <f t="shared" si="2"/>
        <v>0</v>
      </c>
      <c r="I33" s="56">
        <f t="shared" si="3"/>
        <v>100</v>
      </c>
      <c r="J33" s="54" t="s">
        <v>55</v>
      </c>
    </row>
    <row r="34" spans="1:10" x14ac:dyDescent="0.55000000000000004">
      <c r="A34" s="21"/>
      <c r="B34" s="28" t="s">
        <v>40</v>
      </c>
      <c r="C34" s="7"/>
      <c r="D34" s="8"/>
      <c r="E34" s="8"/>
      <c r="F34" s="8"/>
      <c r="G34" s="8"/>
      <c r="H34" s="8"/>
      <c r="I34" s="56"/>
      <c r="J34" s="54"/>
    </row>
    <row r="35" spans="1:10" x14ac:dyDescent="0.55000000000000004">
      <c r="A35" s="21">
        <v>21</v>
      </c>
      <c r="B35" s="25" t="s">
        <v>41</v>
      </c>
      <c r="C35" s="7" t="s">
        <v>62</v>
      </c>
      <c r="D35" s="8">
        <v>2280</v>
      </c>
      <c r="E35" s="8">
        <v>2280</v>
      </c>
      <c r="F35" s="9">
        <v>1140</v>
      </c>
      <c r="G35" s="9">
        <v>0</v>
      </c>
      <c r="H35" s="8">
        <f t="shared" si="2"/>
        <v>1140</v>
      </c>
      <c r="I35" s="56">
        <f t="shared" si="3"/>
        <v>50</v>
      </c>
      <c r="J35" s="54" t="s">
        <v>55</v>
      </c>
    </row>
    <row r="36" spans="1:10" x14ac:dyDescent="0.55000000000000004">
      <c r="A36" s="21">
        <v>22</v>
      </c>
      <c r="B36" s="25" t="s">
        <v>31</v>
      </c>
      <c r="C36" s="7" t="s">
        <v>62</v>
      </c>
      <c r="D36" s="8">
        <v>1000</v>
      </c>
      <c r="E36" s="8">
        <v>1000</v>
      </c>
      <c r="F36" s="8">
        <v>0</v>
      </c>
      <c r="G36" s="8">
        <v>0</v>
      </c>
      <c r="H36" s="8">
        <f t="shared" si="2"/>
        <v>1000</v>
      </c>
      <c r="I36" s="56">
        <f t="shared" si="3"/>
        <v>0</v>
      </c>
      <c r="J36" s="54" t="s">
        <v>55</v>
      </c>
    </row>
    <row r="37" spans="1:10" x14ac:dyDescent="0.55000000000000004">
      <c r="A37" s="6"/>
      <c r="B37" s="7"/>
      <c r="C37" s="7"/>
      <c r="D37" s="8"/>
      <c r="E37" s="8"/>
      <c r="F37" s="8"/>
      <c r="G37" s="8"/>
      <c r="H37" s="8">
        <f t="shared" si="2"/>
        <v>0</v>
      </c>
      <c r="I37" s="56"/>
      <c r="J37" s="54"/>
    </row>
    <row r="38" spans="1:10" s="15" customFormat="1" x14ac:dyDescent="0.55000000000000004">
      <c r="A38" s="11"/>
      <c r="B38" s="12" t="s">
        <v>12</v>
      </c>
      <c r="C38" s="11"/>
      <c r="D38" s="13">
        <f>SUM(D7:D37)</f>
        <v>4135263</v>
      </c>
      <c r="E38" s="13">
        <f>SUM(E7:E37)</f>
        <v>4135263</v>
      </c>
      <c r="F38" s="14">
        <f>SUM(F7:F37)</f>
        <v>1102762.5899999999</v>
      </c>
      <c r="G38" s="14">
        <f>SUM(G7:G37)</f>
        <v>990817</v>
      </c>
      <c r="H38" s="14">
        <f t="shared" si="2"/>
        <v>2041683.4100000001</v>
      </c>
      <c r="I38" s="56">
        <f>SUM(F38+G38)/E38*100</f>
        <v>50.627483427293498</v>
      </c>
      <c r="J38" s="55"/>
    </row>
    <row r="39" spans="1:10" ht="19.5" customHeight="1" x14ac:dyDescent="0.55000000000000004">
      <c r="C39" s="16"/>
    </row>
    <row r="40" spans="1:10" ht="36.75" customHeight="1" x14ac:dyDescent="0.55000000000000004">
      <c r="C40" s="16"/>
      <c r="D40" s="19"/>
      <c r="E40" s="19"/>
      <c r="F40" s="1"/>
      <c r="G40" s="1"/>
      <c r="H40" s="1"/>
      <c r="I40" s="31"/>
    </row>
    <row r="41" spans="1:10" x14ac:dyDescent="0.55000000000000004">
      <c r="F41" s="1"/>
      <c r="G41" s="1"/>
      <c r="H41" s="1"/>
      <c r="I41" s="31"/>
    </row>
    <row r="42" spans="1:10" x14ac:dyDescent="0.55000000000000004">
      <c r="F42" s="1"/>
      <c r="G42" s="1"/>
      <c r="H42" s="1"/>
      <c r="I42" s="31"/>
    </row>
    <row r="47" spans="1:10" x14ac:dyDescent="0.55000000000000004">
      <c r="C47" s="70"/>
      <c r="D47" s="70"/>
      <c r="E47" s="18"/>
    </row>
  </sheetData>
  <mergeCells count="9">
    <mergeCell ref="C47:D47"/>
    <mergeCell ref="A1:J1"/>
    <mergeCell ref="A2:J2"/>
    <mergeCell ref="A3:J3"/>
    <mergeCell ref="A4:A5"/>
    <mergeCell ref="B4:B5"/>
    <mergeCell ref="C4:C5"/>
    <mergeCell ref="F4:G4"/>
    <mergeCell ref="H4:H5"/>
  </mergeCells>
  <phoneticPr fontId="9" type="noConversion"/>
  <pageMargins left="0.59055118110236227" right="0.59055118110236227" top="0.94488188976377963" bottom="0.94488188976377963" header="0.31496062992125984" footer="0.31496062992125984"/>
  <pageSetup paperSize="9" scale="71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E6239-DEDE-4E95-B141-39BEF6005DCC}">
  <dimension ref="A1:M26"/>
  <sheetViews>
    <sheetView view="pageBreakPreview" zoomScale="60" zoomScaleNormal="100" workbookViewId="0">
      <selection activeCell="G11" sqref="G11"/>
    </sheetView>
  </sheetViews>
  <sheetFormatPr defaultRowHeight="24" x14ac:dyDescent="0.55000000000000004"/>
  <cols>
    <col min="1" max="1" width="24.125" style="1" customWidth="1"/>
    <col min="2" max="2" width="11" style="1" customWidth="1"/>
    <col min="3" max="3" width="12.25" style="1" bestFit="1" customWidth="1"/>
    <col min="4" max="4" width="11" style="1" customWidth="1"/>
    <col min="5" max="5" width="8.5" style="1" customWidth="1"/>
    <col min="6" max="7" width="11" style="47" customWidth="1"/>
    <col min="8" max="8" width="15" style="42" customWidth="1"/>
    <col min="9" max="9" width="11.5" style="42" bestFit="1" customWidth="1"/>
    <col min="10" max="10" width="11.875" style="42" customWidth="1"/>
    <col min="11" max="11" width="12.375" style="1" customWidth="1"/>
    <col min="12" max="13" width="11.25" style="1" customWidth="1"/>
    <col min="14" max="16384" width="9" style="1"/>
  </cols>
  <sheetData>
    <row r="1" spans="1:13" x14ac:dyDescent="0.55000000000000004">
      <c r="C1" s="42">
        <v>92000</v>
      </c>
    </row>
    <row r="2" spans="1:13" x14ac:dyDescent="0.55000000000000004">
      <c r="C2" s="1">
        <v>4</v>
      </c>
      <c r="K2" s="43"/>
    </row>
    <row r="3" spans="1:13" x14ac:dyDescent="0.55000000000000004">
      <c r="C3" s="42">
        <f>C1*C2</f>
        <v>368000</v>
      </c>
      <c r="K3" s="43"/>
    </row>
    <row r="4" spans="1:13" x14ac:dyDescent="0.55000000000000004">
      <c r="K4" s="43"/>
    </row>
    <row r="5" spans="1:13" x14ac:dyDescent="0.55000000000000004">
      <c r="B5" s="2" t="s">
        <v>18</v>
      </c>
      <c r="C5" s="2" t="s">
        <v>16</v>
      </c>
      <c r="K5" s="43"/>
    </row>
    <row r="6" spans="1:13" x14ac:dyDescent="0.55000000000000004">
      <c r="B6" s="4" t="s">
        <v>19</v>
      </c>
      <c r="C6" s="4" t="s">
        <v>17</v>
      </c>
      <c r="H6" s="44">
        <v>25112</v>
      </c>
      <c r="I6" s="44">
        <v>25143</v>
      </c>
      <c r="J6" s="44">
        <v>25173</v>
      </c>
      <c r="K6" s="44">
        <v>25204</v>
      </c>
      <c r="L6" s="44">
        <v>25235</v>
      </c>
      <c r="M6" s="44">
        <v>25263</v>
      </c>
    </row>
    <row r="7" spans="1:13" x14ac:dyDescent="0.55000000000000004">
      <c r="B7" s="8"/>
      <c r="C7" s="8"/>
      <c r="H7" s="42">
        <v>54400</v>
      </c>
      <c r="I7" s="42">
        <v>40200</v>
      </c>
      <c r="J7" s="42">
        <v>44000</v>
      </c>
      <c r="K7" s="43">
        <v>45800</v>
      </c>
      <c r="L7" s="43">
        <v>25960</v>
      </c>
      <c r="M7" s="43">
        <v>46800</v>
      </c>
    </row>
    <row r="8" spans="1:13" x14ac:dyDescent="0.55000000000000004">
      <c r="A8" s="22" t="s">
        <v>21</v>
      </c>
      <c r="B8" s="8">
        <v>1512000</v>
      </c>
      <c r="C8" s="8">
        <v>1488700</v>
      </c>
      <c r="D8" s="46">
        <f>B8-C8</f>
        <v>23300</v>
      </c>
      <c r="E8" s="46">
        <v>3500</v>
      </c>
      <c r="F8" s="48">
        <f>D8-E8</f>
        <v>19800</v>
      </c>
      <c r="G8" s="48"/>
      <c r="H8" s="42">
        <v>84320</v>
      </c>
      <c r="I8" s="42">
        <v>13440</v>
      </c>
      <c r="J8" s="42">
        <v>18720</v>
      </c>
      <c r="K8" s="43">
        <v>18650</v>
      </c>
      <c r="L8" s="43">
        <v>60160</v>
      </c>
      <c r="M8" s="43">
        <v>66000</v>
      </c>
    </row>
    <row r="9" spans="1:13" x14ac:dyDescent="0.55000000000000004">
      <c r="A9" s="22" t="s">
        <v>22</v>
      </c>
      <c r="B9" s="8">
        <v>139200</v>
      </c>
      <c r="C9" s="8">
        <v>139200</v>
      </c>
      <c r="H9" s="42">
        <v>27640</v>
      </c>
      <c r="I9" s="42">
        <v>31280</v>
      </c>
      <c r="J9" s="42">
        <v>82080</v>
      </c>
      <c r="K9" s="43">
        <v>58400</v>
      </c>
      <c r="L9" s="43">
        <v>18560</v>
      </c>
      <c r="M9" s="43"/>
    </row>
    <row r="10" spans="1:13" x14ac:dyDescent="0.55000000000000004">
      <c r="A10" s="22" t="s">
        <v>6</v>
      </c>
      <c r="B10" s="8">
        <v>65800</v>
      </c>
      <c r="C10" s="8">
        <f>B10+48200</f>
        <v>114000</v>
      </c>
      <c r="D10" s="49">
        <f>B10-C10</f>
        <v>-48200</v>
      </c>
      <c r="E10" s="51">
        <v>37900</v>
      </c>
      <c r="F10" s="48">
        <f>D10+E10</f>
        <v>-10300</v>
      </c>
      <c r="G10" s="48">
        <v>10300</v>
      </c>
      <c r="K10" s="43">
        <v>22320</v>
      </c>
      <c r="L10" s="43">
        <v>45000</v>
      </c>
    </row>
    <row r="11" spans="1:13" x14ac:dyDescent="0.55000000000000004">
      <c r="A11" s="22" t="s">
        <v>7</v>
      </c>
      <c r="B11" s="8">
        <v>38500</v>
      </c>
      <c r="C11" s="8">
        <f>B11+3500</f>
        <v>42000</v>
      </c>
      <c r="D11" s="49">
        <f>B11-C11</f>
        <v>-3500</v>
      </c>
      <c r="E11" s="1" t="s">
        <v>53</v>
      </c>
      <c r="G11" s="48">
        <f>F8</f>
        <v>19800</v>
      </c>
      <c r="H11" s="42">
        <f>SUM(H7:H10)</f>
        <v>166360</v>
      </c>
      <c r="I11" s="42">
        <f t="shared" ref="I11:M11" si="0">SUM(I7:I10)</f>
        <v>84920</v>
      </c>
      <c r="J11" s="42">
        <f t="shared" si="0"/>
        <v>144800</v>
      </c>
      <c r="K11" s="42">
        <f t="shared" si="0"/>
        <v>145170</v>
      </c>
      <c r="L11" s="42">
        <f t="shared" si="0"/>
        <v>149680</v>
      </c>
      <c r="M11" s="42">
        <f t="shared" si="0"/>
        <v>112800</v>
      </c>
    </row>
    <row r="12" spans="1:13" x14ac:dyDescent="0.55000000000000004">
      <c r="A12" s="22" t="s">
        <v>8</v>
      </c>
      <c r="B12" s="8">
        <v>11500</v>
      </c>
      <c r="C12" s="8">
        <v>11500</v>
      </c>
      <c r="G12" s="48">
        <f>G11-G10</f>
        <v>9500</v>
      </c>
      <c r="J12" s="42">
        <f>H11+I11+J11</f>
        <v>396080</v>
      </c>
      <c r="M12" s="43">
        <f>K11+L11+M11</f>
        <v>407650</v>
      </c>
    </row>
    <row r="13" spans="1:13" x14ac:dyDescent="0.55000000000000004">
      <c r="A13" s="22" t="s">
        <v>10</v>
      </c>
      <c r="B13" s="8">
        <v>8200</v>
      </c>
      <c r="C13" s="8">
        <v>0</v>
      </c>
      <c r="D13" s="46">
        <f>B13-C13</f>
        <v>8200</v>
      </c>
      <c r="E13" s="46"/>
      <c r="F13" s="48"/>
      <c r="G13" s="48"/>
      <c r="I13" s="42" t="s">
        <v>50</v>
      </c>
      <c r="J13" s="42" t="s">
        <v>51</v>
      </c>
    </row>
    <row r="14" spans="1:13" x14ac:dyDescent="0.55000000000000004">
      <c r="A14" s="22" t="s">
        <v>11</v>
      </c>
      <c r="B14" s="8">
        <v>29700</v>
      </c>
      <c r="C14" s="8">
        <v>0</v>
      </c>
      <c r="D14" s="46">
        <f>B14-C14</f>
        <v>29700</v>
      </c>
      <c r="E14" s="46"/>
      <c r="F14" s="48"/>
      <c r="G14" s="48"/>
      <c r="H14" s="44">
        <v>25204</v>
      </c>
      <c r="I14" s="42">
        <v>87700</v>
      </c>
      <c r="J14" s="42">
        <v>12300</v>
      </c>
    </row>
    <row r="15" spans="1:13" x14ac:dyDescent="0.55000000000000004">
      <c r="A15" s="1" t="s">
        <v>50</v>
      </c>
      <c r="B15" s="8">
        <v>685000</v>
      </c>
      <c r="C15" s="8">
        <f>B15+635000</f>
        <v>1320000</v>
      </c>
      <c r="D15" s="50" t="s">
        <v>52</v>
      </c>
      <c r="I15" s="42">
        <v>8300</v>
      </c>
      <c r="J15" s="42">
        <v>4100</v>
      </c>
    </row>
    <row r="16" spans="1:13" x14ac:dyDescent="0.55000000000000004">
      <c r="A16" s="1" t="s">
        <v>51</v>
      </c>
      <c r="B16" s="8">
        <v>1187333</v>
      </c>
      <c r="C16" s="8">
        <v>287333</v>
      </c>
      <c r="D16" s="46">
        <f>B16-C16</f>
        <v>900000</v>
      </c>
      <c r="E16" s="46">
        <v>635000</v>
      </c>
      <c r="F16" s="48"/>
      <c r="G16" s="48">
        <f>D16-E16</f>
        <v>265000</v>
      </c>
      <c r="I16" s="45">
        <f>SUM(I14:I15)</f>
        <v>96000</v>
      </c>
      <c r="J16" s="45">
        <f>SUM(J14:J15)</f>
        <v>16400</v>
      </c>
      <c r="K16" s="42">
        <f>SUM(I16:J16)</f>
        <v>112400</v>
      </c>
    </row>
    <row r="17" spans="2:11" x14ac:dyDescent="0.55000000000000004">
      <c r="B17" s="8">
        <v>85500</v>
      </c>
      <c r="C17" s="8">
        <f>B17+265000+9500</f>
        <v>360000</v>
      </c>
      <c r="D17" s="49">
        <f>B17-C17</f>
        <v>-274500</v>
      </c>
      <c r="E17" s="85"/>
      <c r="F17" s="85"/>
      <c r="G17" s="16"/>
      <c r="H17" s="44">
        <v>25235</v>
      </c>
      <c r="I17" s="42">
        <v>86980</v>
      </c>
      <c r="J17" s="42">
        <v>13020</v>
      </c>
      <c r="K17" s="42"/>
    </row>
    <row r="18" spans="2:11" x14ac:dyDescent="0.55000000000000004">
      <c r="B18" s="8">
        <f>SUM(B8:B17)</f>
        <v>3762733</v>
      </c>
      <c r="C18" s="8">
        <f>SUM(C8:C17)</f>
        <v>3762733</v>
      </c>
      <c r="I18" s="42">
        <v>9020</v>
      </c>
      <c r="J18" s="42">
        <v>4340</v>
      </c>
      <c r="K18" s="42"/>
    </row>
    <row r="19" spans="2:11" x14ac:dyDescent="0.55000000000000004">
      <c r="I19" s="45">
        <f>SUM(I17:I18)</f>
        <v>96000</v>
      </c>
      <c r="J19" s="45">
        <f>SUM(J17:J18)</f>
        <v>17360</v>
      </c>
      <c r="K19" s="42">
        <f>SUM(I19:J19)</f>
        <v>113360</v>
      </c>
    </row>
    <row r="20" spans="2:11" x14ac:dyDescent="0.55000000000000004">
      <c r="B20" s="46">
        <f>B18</f>
        <v>3762733</v>
      </c>
      <c r="D20" s="52">
        <f>D13+D14</f>
        <v>37900</v>
      </c>
      <c r="E20" s="1" t="s">
        <v>54</v>
      </c>
      <c r="I20" s="45"/>
      <c r="J20" s="45"/>
      <c r="K20" s="42"/>
    </row>
    <row r="21" spans="2:11" x14ac:dyDescent="0.55000000000000004">
      <c r="B21" s="46">
        <f>C18</f>
        <v>3762733</v>
      </c>
      <c r="C21" s="42">
        <f>C3</f>
        <v>368000</v>
      </c>
      <c r="H21" s="44">
        <v>25263</v>
      </c>
      <c r="I21" s="42">
        <v>90000</v>
      </c>
      <c r="J21" s="42">
        <v>10000</v>
      </c>
      <c r="K21" s="42"/>
    </row>
    <row r="22" spans="2:11" x14ac:dyDescent="0.55000000000000004">
      <c r="B22" s="46">
        <f>B20-B21</f>
        <v>0</v>
      </c>
      <c r="C22" s="46">
        <f>B15</f>
        <v>685000</v>
      </c>
      <c r="I22" s="42">
        <v>30000</v>
      </c>
      <c r="J22" s="42">
        <v>3400</v>
      </c>
      <c r="K22" s="42"/>
    </row>
    <row r="23" spans="2:11" x14ac:dyDescent="0.55000000000000004">
      <c r="C23" s="43">
        <f>C21-C22</f>
        <v>-317000</v>
      </c>
      <c r="I23" s="45">
        <f>SUM(I21:I22)</f>
        <v>120000</v>
      </c>
      <c r="J23" s="45">
        <f>SUM(J21:J22)</f>
        <v>13400</v>
      </c>
      <c r="K23" s="42">
        <f>SUM(I23:J23)</f>
        <v>133400</v>
      </c>
    </row>
    <row r="24" spans="2:11" x14ac:dyDescent="0.55000000000000004">
      <c r="D24" s="46">
        <f>C8</f>
        <v>1488700</v>
      </c>
      <c r="E24" s="42"/>
      <c r="K24" s="42">
        <f>SUM(K14:K23)</f>
        <v>359160</v>
      </c>
    </row>
    <row r="25" spans="2:11" x14ac:dyDescent="0.55000000000000004">
      <c r="D25" s="46">
        <f>B22</f>
        <v>0</v>
      </c>
      <c r="I25" s="42">
        <f>I16+I19+I23</f>
        <v>312000</v>
      </c>
      <c r="J25" s="42">
        <f>J16+J19+J23</f>
        <v>47160</v>
      </c>
    </row>
    <row r="26" spans="2:11" x14ac:dyDescent="0.55000000000000004">
      <c r="D26" s="46">
        <f>SUM(D24:D25)</f>
        <v>1488700</v>
      </c>
    </row>
  </sheetData>
  <mergeCells count="1">
    <mergeCell ref="E17:F17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รายงานการใช้จ่ายงบ 69</vt:lpstr>
      <vt:lpstr>Sheet2</vt:lpstr>
      <vt:lpstr>'รายงานการใช้จ่ายงบ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OK</cp:lastModifiedBy>
  <cp:lastPrinted>2026-07-18T06:36:17Z</cp:lastPrinted>
  <dcterms:created xsi:type="dcterms:W3CDTF">2025-02-24T06:21:55Z</dcterms:created>
  <dcterms:modified xsi:type="dcterms:W3CDTF">2026-07-18T06:42:10Z</dcterms:modified>
</cp:coreProperties>
</file>